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<sst xmlns="http://schemas.openxmlformats.org/spreadsheetml/2006/main" count="90" uniqueCount="55">
  <si>
    <t>Показатели</t>
  </si>
  <si>
    <t>Ед.изм.</t>
  </si>
  <si>
    <t>отчет</t>
  </si>
  <si>
    <t>оценка</t>
  </si>
  <si>
    <t>прогноз</t>
  </si>
  <si>
    <t>2012г.</t>
  </si>
  <si>
    <t>2013г.</t>
  </si>
  <si>
    <t>2017г.</t>
  </si>
  <si>
    <t>вариант 1</t>
  </si>
  <si>
    <t>вариант 2</t>
  </si>
  <si>
    <t>Численность трудовых ресурсов</t>
  </si>
  <si>
    <t>тыс. чел.</t>
  </si>
  <si>
    <t>в том числе:</t>
  </si>
  <si>
    <t xml:space="preserve">численность трудоспособного населения в трудоспособном возрасте </t>
  </si>
  <si>
    <t>Численность занятых в экономике (среднегодовая) - всего</t>
  </si>
  <si>
    <t>тыс.чел.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</si>
  <si>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</si>
  <si>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 и муниципальной форм  собственности</t>
  </si>
  <si>
    <t xml:space="preserve"> тыс.чел.</t>
  </si>
  <si>
    <t>в общественных объединениях и организациях</t>
  </si>
  <si>
    <t>на предприятиях и в организациях со смешанной формой собственности</t>
  </si>
  <si>
    <t>на предприятиях с иностранным участием</t>
  </si>
  <si>
    <t>в частном секторе</t>
  </si>
  <si>
    <t>в том числе занятые:</t>
  </si>
  <si>
    <t>в крестьянских  (фермерских) хозяйствах (включая наемных работников)</t>
  </si>
  <si>
    <t>-</t>
  </si>
  <si>
    <t>на  частных предприятиях</t>
  </si>
  <si>
    <t xml:space="preserve">индивидуальным трудом и по найму у отдельных граждан, включая занятых
в домашнем хозяйстве  производством товаров и услуг для реализации (вкл. личное подсобное хозяйство)
</t>
  </si>
  <si>
    <t>Учащиеся  в трудоспособном возрасте, обучающиеся с отрывом от производства</t>
  </si>
  <si>
    <t>Трудоспособные лица в трудоспособном возрасте, не занятые трудовой деятельностью и учебой</t>
  </si>
  <si>
    <t>Численность экономически активного населения</t>
  </si>
  <si>
    <t>Уровень безработицы (по методологии МОТ)</t>
  </si>
  <si>
    <t>%</t>
  </si>
  <si>
    <t>Уровень зарегистрированной безработицы</t>
  </si>
  <si>
    <t>Численность безработных, рассчитанная по методологии МОТ</t>
  </si>
  <si>
    <t>Численность безработных, зарегистрированных в органах службы занятости (на конец года)</t>
  </si>
  <si>
    <t>Нагрузка незанятого населения на одну заявленную вакансию (на конец года)</t>
  </si>
  <si>
    <t>человек</t>
  </si>
  <si>
    <t xml:space="preserve">Величина прожиточного минимума в среднем на душу населения в месяц </t>
  </si>
  <si>
    <t>руб.</t>
  </si>
  <si>
    <t>Численность населения с денежными доходами ниже прожиточного минимума в % ко всему населению</t>
  </si>
  <si>
    <t>2014г.</t>
  </si>
  <si>
    <t>2018г.</t>
  </si>
  <si>
    <t>Коэффициент миграционного прироста</t>
  </si>
  <si>
    <t>Число прибывших на территорию региона</t>
  </si>
  <si>
    <t xml:space="preserve">Число выбывших с территории региона </t>
  </si>
  <si>
    <t>тыс. человек</t>
  </si>
  <si>
    <t>на 10 000 чел. населения</t>
  </si>
  <si>
    <t>Среднесписочная численность работников организаций (без внешних совместителей)</t>
  </si>
  <si>
    <t>Удельный вес лиц с высшим образованием в численности занятых в экономике</t>
  </si>
  <si>
    <t>Справочно:</t>
  </si>
  <si>
    <t>2015г.</t>
  </si>
  <si>
    <t>2016 г.</t>
  </si>
  <si>
    <t>2019г.</t>
  </si>
  <si>
    <t>Прогнозный баланс трудовых ресурсов в Республике Мордовия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</si>
</sst>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2"/>
    </font>
    <font>
      <sz val="10"/>
      <name val="Arial"/>
      <family val="0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164" fontId="2" fillId="25" borderId="10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164" fontId="3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164" fontId="3" fillId="25" borderId="11" xfId="0" applyNumberFormat="1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164" fontId="4" fillId="25" borderId="11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0" fontId="4" fillId="25" borderId="11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" fontId="3" fillId="25" borderId="11" xfId="0" applyNumberFormat="1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justify" vertical="top" wrapText="1"/>
    </xf>
    <xf numFmtId="0" fontId="2" fillId="25" borderId="10" xfId="0" applyFont="1" applyFill="1" applyBorder="1" applyAlignment="1">
      <alignment horizontal="justify"/>
    </xf>
    <xf numFmtId="0" fontId="2" fillId="25" borderId="10" xfId="0" applyFont="1" applyFill="1" applyBorder="1" applyAlignment="1">
      <alignment horizontal="center" vertical="top" wrapText="1"/>
    </xf>
    <xf numFmtId="0" fontId="2" fillId="26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horizontal="justify" vertical="top" wrapText="1"/>
    </xf>
    <xf numFmtId="0" fontId="4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164" fontId="3" fillId="25" borderId="10" xfId="0" applyNumberFormat="1" applyFont="1" applyFill="1" applyBorder="1" applyAlignment="1">
      <alignment horizontal="center" vertical="center"/>
    </xf>
    <xf numFmtId="1" fontId="3" fillId="25" borderId="10" xfId="0" applyNumberFormat="1" applyFont="1" applyFill="1" applyBorder="1" applyAlignment="1">
      <alignment horizontal="center" vertical="center"/>
    </xf>
    <xf numFmtId="164" fontId="2" fillId="27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justify" vertical="top" wrapText="1"/>
    </xf>
    <xf numFmtId="0" fontId="6" fillId="25" borderId="10" xfId="0" applyFont="1" applyFill="1" applyBorder="1" applyAlignment="1">
      <alignment horizontal="justify"/>
    </xf>
    <xf numFmtId="164" fontId="2" fillId="25" borderId="10" xfId="0" applyNumberFormat="1" applyFont="1" applyFill="1" applyBorder="1" applyAlignment="1">
      <alignment horizontal="center" vertical="center"/>
    </xf>
    <xf numFmtId="164" fontId="4" fillId="26" borderId="10" xfId="0" applyNumberFormat="1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/>
    </xf>
    <xf numFmtId="164" fontId="2" fillId="28" borderId="10" xfId="0" applyNumberFormat="1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>
      <alignment horizontal="center" vertical="center" wrapText="1"/>
    </xf>
    <xf numFmtId="164" fontId="2" fillId="28" borderId="11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164" fontId="4" fillId="27" borderId="10" xfId="0" applyNumberFormat="1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0" fontId="4" fillId="27" borderId="11" xfId="0" applyFont="1" applyFill="1" applyBorder="1" applyAlignment="1">
      <alignment horizontal="center" vertical="center" wrapText="1"/>
    </xf>
    <xf numFmtId="0" fontId="0" fillId="27" borderId="0" xfId="0" applyFont="1" applyFill="1" applyAlignment="1">
      <alignment/>
    </xf>
    <xf numFmtId="164" fontId="2" fillId="9" borderId="10" xfId="0" applyNumberFormat="1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164" fontId="4" fillId="27" borderId="10" xfId="0" applyNumberFormat="1" applyFont="1" applyFill="1" applyBorder="1" applyAlignment="1">
      <alignment horizontal="center" vertical="center"/>
    </xf>
    <xf numFmtId="164" fontId="4" fillId="26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1" fontId="4" fillId="27" borderId="1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SheetLayoutView="100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2" sqref="A22"/>
    </sheetView>
  </sheetViews>
  <sheetFormatPr defaultColWidth="9.00390625" defaultRowHeight="12.75"/>
  <cols>
    <col min="1" max="1" width="50.25390625" style="0" customWidth="1"/>
    <col min="2" max="2" width="16.75390625" style="0" customWidth="1"/>
    <col min="3" max="4" width="16.75390625" style="7" customWidth="1"/>
    <col min="5" max="5" width="13.75390625" style="7" customWidth="1"/>
    <col min="6" max="7" width="12.00390625" style="7" hidden="1" customWidth="1"/>
    <col min="8" max="15" width="13.75390625" style="7" customWidth="1"/>
  </cols>
  <sheetData>
    <row r="1" spans="1:15" ht="26.25" customHeight="1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2.5" customHeight="1">
      <c r="A2" s="58" t="s">
        <v>0</v>
      </c>
      <c r="B2" s="61" t="s">
        <v>1</v>
      </c>
      <c r="C2" s="62" t="s">
        <v>50</v>
      </c>
      <c r="D2" s="63"/>
      <c r="E2" s="61" t="s">
        <v>2</v>
      </c>
      <c r="F2" s="61"/>
      <c r="G2" s="61"/>
      <c r="H2" s="61"/>
      <c r="I2" s="50" t="s">
        <v>3</v>
      </c>
      <c r="J2" s="61" t="s">
        <v>4</v>
      </c>
      <c r="K2" s="61"/>
      <c r="L2" s="61"/>
      <c r="M2" s="61"/>
      <c r="N2" s="61"/>
      <c r="O2" s="61"/>
    </row>
    <row r="3" spans="1:15" ht="21" customHeight="1">
      <c r="A3" s="59"/>
      <c r="B3" s="61"/>
      <c r="C3" s="61" t="s">
        <v>5</v>
      </c>
      <c r="D3" s="61" t="s">
        <v>6</v>
      </c>
      <c r="E3" s="61" t="s">
        <v>41</v>
      </c>
      <c r="F3" s="3"/>
      <c r="G3" s="3"/>
      <c r="H3" s="61" t="s">
        <v>51</v>
      </c>
      <c r="I3" s="61" t="s">
        <v>52</v>
      </c>
      <c r="J3" s="61" t="s">
        <v>7</v>
      </c>
      <c r="K3" s="61"/>
      <c r="L3" s="61" t="s">
        <v>42</v>
      </c>
      <c r="M3" s="61"/>
      <c r="N3" s="61" t="s">
        <v>53</v>
      </c>
      <c r="O3" s="61"/>
    </row>
    <row r="4" spans="1:15" ht="24.75" customHeight="1">
      <c r="A4" s="60"/>
      <c r="B4" s="61"/>
      <c r="C4" s="61"/>
      <c r="D4" s="61"/>
      <c r="E4" s="61"/>
      <c r="F4" s="51"/>
      <c r="G4" s="51"/>
      <c r="H4" s="61"/>
      <c r="I4" s="61"/>
      <c r="J4" s="3" t="s">
        <v>8</v>
      </c>
      <c r="K4" s="3" t="s">
        <v>9</v>
      </c>
      <c r="L4" s="3" t="s">
        <v>8</v>
      </c>
      <c r="M4" s="3" t="s">
        <v>9</v>
      </c>
      <c r="N4" s="3" t="s">
        <v>8</v>
      </c>
      <c r="O4" s="3" t="s">
        <v>9</v>
      </c>
    </row>
    <row r="5" spans="1:16" s="1" customFormat="1" ht="21" customHeight="1">
      <c r="A5" s="34" t="s">
        <v>10</v>
      </c>
      <c r="B5" s="19" t="s">
        <v>11</v>
      </c>
      <c r="C5" s="20">
        <v>508.5</v>
      </c>
      <c r="D5" s="3">
        <v>503.9</v>
      </c>
      <c r="E5" s="4">
        <v>497.2</v>
      </c>
      <c r="F5" s="3"/>
      <c r="G5" s="3"/>
      <c r="H5" s="4">
        <v>486</v>
      </c>
      <c r="I5" s="4">
        <v>480.8</v>
      </c>
      <c r="J5" s="3">
        <v>476.2</v>
      </c>
      <c r="K5" s="3">
        <v>476.2</v>
      </c>
      <c r="L5" s="4">
        <v>468.7</v>
      </c>
      <c r="M5" s="4">
        <v>468.7</v>
      </c>
      <c r="N5" s="35">
        <v>462.4</v>
      </c>
      <c r="O5" s="35">
        <v>462.4</v>
      </c>
      <c r="P5" s="5"/>
    </row>
    <row r="6" spans="1:16" ht="21" customHeight="1" hidden="1">
      <c r="A6" s="18"/>
      <c r="B6" s="19"/>
      <c r="C6" s="39"/>
      <c r="D6" s="6">
        <f>D9+D21+D22</f>
        <v>503.9</v>
      </c>
      <c r="E6" s="6"/>
      <c r="F6" s="6">
        <f>F9+F21+F22</f>
        <v>0.08763985082578583</v>
      </c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ht="20.25" customHeight="1">
      <c r="A7" s="18" t="s">
        <v>12</v>
      </c>
      <c r="B7" s="19"/>
      <c r="C7" s="3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 s="1" customFormat="1" ht="39" customHeight="1">
      <c r="A8" s="18" t="s">
        <v>13</v>
      </c>
      <c r="B8" s="19" t="s">
        <v>11</v>
      </c>
      <c r="C8" s="20">
        <v>468.6</v>
      </c>
      <c r="D8" s="3">
        <v>460.9</v>
      </c>
      <c r="E8" s="4">
        <v>453.6</v>
      </c>
      <c r="F8" s="8"/>
      <c r="G8" s="8"/>
      <c r="H8" s="4">
        <v>442.4</v>
      </c>
      <c r="I8" s="4">
        <v>437.1</v>
      </c>
      <c r="J8" s="3">
        <v>432.6</v>
      </c>
      <c r="K8" s="3">
        <v>432.6</v>
      </c>
      <c r="L8" s="4">
        <v>425.1</v>
      </c>
      <c r="M8" s="4">
        <v>425.1</v>
      </c>
      <c r="N8" s="35">
        <v>418.7</v>
      </c>
      <c r="O8" s="35">
        <v>418.7</v>
      </c>
      <c r="P8" s="5"/>
    </row>
    <row r="9" spans="1:16" ht="48.75" customHeight="1">
      <c r="A9" s="17" t="s">
        <v>14</v>
      </c>
      <c r="B9" s="19" t="s">
        <v>15</v>
      </c>
      <c r="C9" s="40">
        <v>379.6</v>
      </c>
      <c r="D9" s="4">
        <v>375.4</v>
      </c>
      <c r="E9" s="4">
        <v>369.5</v>
      </c>
      <c r="F9" s="9"/>
      <c r="G9" s="9"/>
      <c r="H9" s="4">
        <v>359.6</v>
      </c>
      <c r="I9" s="4">
        <v>356.9</v>
      </c>
      <c r="J9" s="4">
        <v>352.8</v>
      </c>
      <c r="K9" s="4">
        <v>353.5</v>
      </c>
      <c r="L9" s="4">
        <v>347.1</v>
      </c>
      <c r="M9" s="4">
        <v>348</v>
      </c>
      <c r="N9" s="35">
        <v>342.8</v>
      </c>
      <c r="O9" s="4">
        <v>343.3</v>
      </c>
      <c r="P9" s="7"/>
    </row>
    <row r="10" spans="1:16" ht="48.75" customHeight="1" hidden="1">
      <c r="A10" s="17"/>
      <c r="B10" s="19"/>
      <c r="C10" s="41">
        <f>C5-C21-C22</f>
        <v>379.6</v>
      </c>
      <c r="D10" s="4">
        <v>375.4</v>
      </c>
      <c r="E10" s="4">
        <v>369.1</v>
      </c>
      <c r="F10" s="9">
        <f>F5-F21-F22</f>
        <v>-0.08763985082578583</v>
      </c>
      <c r="G10" s="9"/>
      <c r="H10" s="4">
        <v>359.6</v>
      </c>
      <c r="I10" s="4">
        <v>356.9</v>
      </c>
      <c r="J10" s="4">
        <v>352.8</v>
      </c>
      <c r="K10" s="4">
        <v>353.5</v>
      </c>
      <c r="L10" s="4">
        <v>347.1</v>
      </c>
      <c r="M10" s="4">
        <v>348</v>
      </c>
      <c r="N10" s="35">
        <v>342.8</v>
      </c>
      <c r="O10" s="4">
        <v>343.3</v>
      </c>
      <c r="P10" s="7"/>
    </row>
    <row r="11" spans="1:16" ht="49.5">
      <c r="A11" s="33" t="s">
        <v>16</v>
      </c>
      <c r="B11" s="19"/>
      <c r="C11" s="40">
        <v>379.6</v>
      </c>
      <c r="D11" s="4">
        <v>375.4</v>
      </c>
      <c r="E11" s="4">
        <v>369.5</v>
      </c>
      <c r="F11" s="6">
        <v>1</v>
      </c>
      <c r="G11" s="6"/>
      <c r="H11" s="4">
        <v>359.6</v>
      </c>
      <c r="I11" s="4">
        <v>356.9</v>
      </c>
      <c r="J11" s="4">
        <v>352.8</v>
      </c>
      <c r="K11" s="4">
        <v>353.5</v>
      </c>
      <c r="L11" s="4">
        <v>347.1</v>
      </c>
      <c r="M11" s="4">
        <v>348</v>
      </c>
      <c r="N11" s="35">
        <v>342.8</v>
      </c>
      <c r="O11" s="4">
        <v>343.3</v>
      </c>
      <c r="P11" s="7"/>
    </row>
    <row r="12" spans="1:16" ht="49.5">
      <c r="A12" s="17" t="s">
        <v>17</v>
      </c>
      <c r="B12" s="19" t="s">
        <v>18</v>
      </c>
      <c r="C12" s="40">
        <v>122.8</v>
      </c>
      <c r="D12" s="4">
        <v>117.4</v>
      </c>
      <c r="E12" s="4">
        <v>115.2</v>
      </c>
      <c r="F12" s="10">
        <f>E12/369.5</f>
        <v>0.3117726657645467</v>
      </c>
      <c r="G12" s="10">
        <f>E12/369.5*100</f>
        <v>31.17726657645467</v>
      </c>
      <c r="H12" s="4">
        <f>G12*359.6/100</f>
        <v>112.113450608931</v>
      </c>
      <c r="I12" s="4">
        <f>G12*356.9/100</f>
        <v>111.27166441136671</v>
      </c>
      <c r="J12" s="4">
        <f>G12*352.8/100</f>
        <v>109.99339648173209</v>
      </c>
      <c r="K12" s="4">
        <f>G12*353.5/100</f>
        <v>110.21163734776727</v>
      </c>
      <c r="L12" s="4">
        <f>G12*347.1/100</f>
        <v>108.21629228687416</v>
      </c>
      <c r="M12" s="4">
        <f>G12*348/100</f>
        <v>108.49688768606225</v>
      </c>
      <c r="N12" s="35">
        <f>G12*342.8/100</f>
        <v>106.87566982408661</v>
      </c>
      <c r="O12" s="4">
        <f>G12*343.3/100</f>
        <v>107.03155615696889</v>
      </c>
      <c r="P12" s="7"/>
    </row>
    <row r="13" spans="1:16" ht="16.5">
      <c r="A13" s="17" t="s">
        <v>19</v>
      </c>
      <c r="B13" s="19" t="s">
        <v>18</v>
      </c>
      <c r="C13" s="40">
        <v>1.4</v>
      </c>
      <c r="D13" s="4">
        <v>1.5</v>
      </c>
      <c r="E13" s="4">
        <v>1.5</v>
      </c>
      <c r="F13" s="10">
        <f aca="true" t="shared" si="0" ref="F13:F20">E13/369.5</f>
        <v>0.0040595399188092015</v>
      </c>
      <c r="G13" s="10">
        <f aca="true" t="shared" si="1" ref="G13:G20">E13/369.5*100</f>
        <v>0.40595399188092013</v>
      </c>
      <c r="H13" s="4">
        <f>G13*359.6/100</f>
        <v>1.459810554803789</v>
      </c>
      <c r="I13" s="4">
        <f aca="true" t="shared" si="2" ref="I13:I20">G13*356.9/100</f>
        <v>1.448849797023004</v>
      </c>
      <c r="J13" s="4">
        <f aca="true" t="shared" si="3" ref="J13:J20">G13*352.8/100</f>
        <v>1.4322056833558863</v>
      </c>
      <c r="K13" s="4">
        <f aca="true" t="shared" si="4" ref="K13:K20">G13*353.5/100</f>
        <v>1.4350473612990526</v>
      </c>
      <c r="L13" s="4">
        <f aca="true" t="shared" si="5" ref="L13:L20">G13*347.1/100</f>
        <v>1.4090663058186736</v>
      </c>
      <c r="M13" s="4">
        <f aca="true" t="shared" si="6" ref="M13:M20">G13*348/100</f>
        <v>1.412719891745602</v>
      </c>
      <c r="N13" s="35">
        <f aca="true" t="shared" si="7" ref="N13:N20">G13*342.8/100</f>
        <v>1.3916102841677942</v>
      </c>
      <c r="O13" s="4">
        <f aca="true" t="shared" si="8" ref="O13:O20">G13*343.3/100</f>
        <v>1.3936400541271987</v>
      </c>
      <c r="P13" s="7"/>
    </row>
    <row r="14" spans="1:16" ht="36.75" customHeight="1">
      <c r="A14" s="17" t="s">
        <v>20</v>
      </c>
      <c r="B14" s="19" t="s">
        <v>18</v>
      </c>
      <c r="C14" s="40">
        <v>19</v>
      </c>
      <c r="D14" s="4">
        <v>17.9</v>
      </c>
      <c r="E14" s="4">
        <v>17.1</v>
      </c>
      <c r="F14" s="10">
        <f t="shared" si="0"/>
        <v>0.0462787550744249</v>
      </c>
      <c r="G14" s="10">
        <f t="shared" si="1"/>
        <v>4.62787550744249</v>
      </c>
      <c r="H14" s="4">
        <f>G14*359.6/100</f>
        <v>16.641840324763194</v>
      </c>
      <c r="I14" s="4">
        <f t="shared" si="2"/>
        <v>16.516887686062248</v>
      </c>
      <c r="J14" s="4">
        <f t="shared" si="3"/>
        <v>16.327144790257105</v>
      </c>
      <c r="K14" s="4">
        <f t="shared" si="4"/>
        <v>16.359539918809205</v>
      </c>
      <c r="L14" s="4">
        <f t="shared" si="5"/>
        <v>16.063355886332882</v>
      </c>
      <c r="M14" s="4">
        <f t="shared" si="6"/>
        <v>16.105006765899866</v>
      </c>
      <c r="N14" s="35">
        <f t="shared" si="7"/>
        <v>15.864357239512858</v>
      </c>
      <c r="O14" s="4">
        <f t="shared" si="8"/>
        <v>15.887496617050068</v>
      </c>
      <c r="P14" s="7"/>
    </row>
    <row r="15" spans="1:16" ht="26.25" customHeight="1">
      <c r="A15" s="17" t="s">
        <v>21</v>
      </c>
      <c r="B15" s="19" t="s">
        <v>18</v>
      </c>
      <c r="C15" s="40">
        <v>11.6</v>
      </c>
      <c r="D15" s="4">
        <v>8.9</v>
      </c>
      <c r="E15" s="4">
        <v>7.8</v>
      </c>
      <c r="F15" s="10">
        <f t="shared" si="0"/>
        <v>0.02110960757780785</v>
      </c>
      <c r="G15" s="10">
        <f t="shared" si="1"/>
        <v>2.1109607577807847</v>
      </c>
      <c r="H15" s="4">
        <f>G15*359.6/100</f>
        <v>7.591014884979702</v>
      </c>
      <c r="I15" s="4">
        <f t="shared" si="2"/>
        <v>7.5340189445196195</v>
      </c>
      <c r="J15" s="4">
        <f t="shared" si="3"/>
        <v>7.447469553450609</v>
      </c>
      <c r="K15" s="4">
        <f t="shared" si="4"/>
        <v>7.462246278755074</v>
      </c>
      <c r="L15" s="4">
        <f t="shared" si="5"/>
        <v>7.327144790257104</v>
      </c>
      <c r="M15" s="4">
        <f t="shared" si="6"/>
        <v>7.346143437077131</v>
      </c>
      <c r="N15" s="35">
        <f t="shared" si="7"/>
        <v>7.23637347767253</v>
      </c>
      <c r="O15" s="4">
        <f t="shared" si="8"/>
        <v>7.246928281461433</v>
      </c>
      <c r="P15" s="7"/>
    </row>
    <row r="16" spans="1:16" ht="24" customHeight="1">
      <c r="A16" s="17" t="s">
        <v>22</v>
      </c>
      <c r="B16" s="19" t="s">
        <v>18</v>
      </c>
      <c r="C16" s="40">
        <v>224.8</v>
      </c>
      <c r="D16" s="4">
        <v>229.7</v>
      </c>
      <c r="E16" s="4">
        <v>227.9</v>
      </c>
      <c r="F16" s="10">
        <f t="shared" si="0"/>
        <v>0.6167794316644114</v>
      </c>
      <c r="G16" s="10">
        <f t="shared" si="1"/>
        <v>61.67794316644114</v>
      </c>
      <c r="H16" s="4">
        <f>G16*359.6/100</f>
        <v>221.79388362652236</v>
      </c>
      <c r="I16" s="4">
        <f t="shared" si="2"/>
        <v>220.12857916102843</v>
      </c>
      <c r="J16" s="4">
        <f t="shared" si="3"/>
        <v>217.59978349120436</v>
      </c>
      <c r="K16" s="4">
        <f t="shared" si="4"/>
        <v>218.03152909336941</v>
      </c>
      <c r="L16" s="4">
        <f t="shared" si="5"/>
        <v>214.0841407307172</v>
      </c>
      <c r="M16" s="4">
        <f t="shared" si="6"/>
        <v>214.63924221921516</v>
      </c>
      <c r="N16" s="35">
        <f t="shared" si="7"/>
        <v>211.43198917456021</v>
      </c>
      <c r="O16" s="4">
        <f t="shared" si="8"/>
        <v>211.74037889039244</v>
      </c>
      <c r="P16" s="7"/>
    </row>
    <row r="17" spans="1:16" ht="16.5">
      <c r="A17" s="21" t="s">
        <v>23</v>
      </c>
      <c r="B17" s="3"/>
      <c r="C17" s="39"/>
      <c r="D17" s="4"/>
      <c r="E17" s="4"/>
      <c r="F17" s="10">
        <f t="shared" si="0"/>
        <v>0</v>
      </c>
      <c r="G17" s="10">
        <f t="shared" si="1"/>
        <v>0</v>
      </c>
      <c r="H17" s="4"/>
      <c r="I17" s="4"/>
      <c r="J17" s="4"/>
      <c r="K17" s="4"/>
      <c r="L17" s="4"/>
      <c r="M17" s="4"/>
      <c r="N17" s="35"/>
      <c r="O17" s="4"/>
      <c r="P17" s="7"/>
    </row>
    <row r="18" spans="1:16" ht="36.75" customHeight="1">
      <c r="A18" s="17" t="s">
        <v>24</v>
      </c>
      <c r="B18" s="19" t="s">
        <v>18</v>
      </c>
      <c r="C18" s="39" t="s">
        <v>25</v>
      </c>
      <c r="D18" s="4" t="s">
        <v>25</v>
      </c>
      <c r="E18" s="4"/>
      <c r="F18" s="10">
        <f t="shared" si="0"/>
        <v>0</v>
      </c>
      <c r="G18" s="10">
        <f t="shared" si="1"/>
        <v>0</v>
      </c>
      <c r="H18" s="4"/>
      <c r="I18" s="4"/>
      <c r="J18" s="4"/>
      <c r="K18" s="4"/>
      <c r="L18" s="4"/>
      <c r="M18" s="4"/>
      <c r="N18" s="35"/>
      <c r="O18" s="4"/>
      <c r="P18" s="7"/>
    </row>
    <row r="19" spans="1:16" ht="25.5" customHeight="1">
      <c r="A19" s="17" t="s">
        <v>26</v>
      </c>
      <c r="B19" s="19" t="s">
        <v>18</v>
      </c>
      <c r="C19" s="40">
        <v>125.7</v>
      </c>
      <c r="D19" s="4">
        <v>127.6</v>
      </c>
      <c r="E19" s="4">
        <v>125.3</v>
      </c>
      <c r="F19" s="10">
        <f t="shared" si="0"/>
        <v>0.33910690121786197</v>
      </c>
      <c r="G19" s="10">
        <f t="shared" si="1"/>
        <v>33.910690121786196</v>
      </c>
      <c r="H19" s="4">
        <f>G19*359.6/100</f>
        <v>121.94284167794316</v>
      </c>
      <c r="I19" s="4">
        <f t="shared" si="2"/>
        <v>121.02725304465491</v>
      </c>
      <c r="J19" s="4">
        <f t="shared" si="3"/>
        <v>119.6369147496617</v>
      </c>
      <c r="K19" s="4">
        <f t="shared" si="4"/>
        <v>119.8742895805142</v>
      </c>
      <c r="L19" s="4">
        <f t="shared" si="5"/>
        <v>117.7040054127199</v>
      </c>
      <c r="M19" s="4">
        <f t="shared" si="6"/>
        <v>118.00920162381597</v>
      </c>
      <c r="N19" s="35">
        <f t="shared" si="7"/>
        <v>116.24584573748308</v>
      </c>
      <c r="O19" s="4">
        <f t="shared" si="8"/>
        <v>116.41539918809201</v>
      </c>
      <c r="P19" s="7"/>
    </row>
    <row r="20" spans="1:16" ht="93.75" customHeight="1">
      <c r="A20" s="17" t="s">
        <v>27</v>
      </c>
      <c r="B20" s="3" t="s">
        <v>18</v>
      </c>
      <c r="C20" s="40">
        <f>C16-C19</f>
        <v>99.10000000000001</v>
      </c>
      <c r="D20" s="4">
        <v>102.1</v>
      </c>
      <c r="E20" s="4">
        <v>102.6</v>
      </c>
      <c r="F20" s="10">
        <f t="shared" si="0"/>
        <v>0.2776725304465494</v>
      </c>
      <c r="G20" s="10">
        <f t="shared" si="1"/>
        <v>27.76725304465494</v>
      </c>
      <c r="H20" s="4">
        <f>G20*359.6/100</f>
        <v>99.85104194857917</v>
      </c>
      <c r="I20" s="4">
        <f t="shared" si="2"/>
        <v>99.10132611637347</v>
      </c>
      <c r="J20" s="4">
        <f t="shared" si="3"/>
        <v>97.96286874154262</v>
      </c>
      <c r="K20" s="4">
        <f t="shared" si="4"/>
        <v>98.15723951285521</v>
      </c>
      <c r="L20" s="4">
        <f t="shared" si="5"/>
        <v>96.3801353179973</v>
      </c>
      <c r="M20" s="4">
        <f t="shared" si="6"/>
        <v>96.63004059539918</v>
      </c>
      <c r="N20" s="35">
        <f t="shared" si="7"/>
        <v>95.18614343707713</v>
      </c>
      <c r="O20" s="4">
        <f t="shared" si="8"/>
        <v>95.32497970230041</v>
      </c>
      <c r="P20" s="7"/>
    </row>
    <row r="21" spans="1:16" s="2" customFormat="1" ht="41.25" customHeight="1">
      <c r="A21" s="22" t="s">
        <v>28</v>
      </c>
      <c r="B21" s="23" t="s">
        <v>18</v>
      </c>
      <c r="C21" s="36">
        <v>32.5</v>
      </c>
      <c r="D21" s="36">
        <v>34.6</v>
      </c>
      <c r="E21" s="4">
        <v>32.9</v>
      </c>
      <c r="F21" s="11">
        <f>E21/375.4</f>
        <v>0.08763985082578583</v>
      </c>
      <c r="G21" s="11">
        <f>E21/375.4*100</f>
        <v>8.763985082578584</v>
      </c>
      <c r="H21" s="36">
        <v>30.9</v>
      </c>
      <c r="I21" s="36">
        <v>29.1</v>
      </c>
      <c r="J21" s="36">
        <v>27.7</v>
      </c>
      <c r="K21" s="36">
        <v>27.7</v>
      </c>
      <c r="L21" s="36">
        <v>26.5</v>
      </c>
      <c r="M21" s="36">
        <v>26.5</v>
      </c>
      <c r="N21" s="53">
        <v>25.9</v>
      </c>
      <c r="O21" s="53">
        <v>25.9</v>
      </c>
      <c r="P21" s="12"/>
    </row>
    <row r="22" spans="1:15" s="48" customFormat="1" ht="49.5">
      <c r="A22" s="22" t="s">
        <v>29</v>
      </c>
      <c r="B22" s="23" t="s">
        <v>18</v>
      </c>
      <c r="C22" s="36">
        <f>C5-C9-C21</f>
        <v>96.39999999999998</v>
      </c>
      <c r="D22" s="37">
        <f>D5-D9-D21</f>
        <v>93.9</v>
      </c>
      <c r="E22" s="4">
        <v>94.8</v>
      </c>
      <c r="F22" s="13"/>
      <c r="G22" s="13"/>
      <c r="H22" s="37">
        <f aca="true" t="shared" si="9" ref="H22:O22">H5-H9-H21</f>
        <v>95.49999999999997</v>
      </c>
      <c r="I22" s="37">
        <f t="shared" si="9"/>
        <v>94.80000000000004</v>
      </c>
      <c r="J22" s="37">
        <f t="shared" si="9"/>
        <v>95.69999999999997</v>
      </c>
      <c r="K22" s="37">
        <f t="shared" si="9"/>
        <v>94.99999999999999</v>
      </c>
      <c r="L22" s="37">
        <f t="shared" si="9"/>
        <v>95.09999999999997</v>
      </c>
      <c r="M22" s="37">
        <f t="shared" si="9"/>
        <v>94.19999999999999</v>
      </c>
      <c r="N22" s="37">
        <f t="shared" si="9"/>
        <v>93.69999999999996</v>
      </c>
      <c r="O22" s="37">
        <f t="shared" si="9"/>
        <v>93.19999999999996</v>
      </c>
    </row>
    <row r="23" spans="1:16" ht="33">
      <c r="A23" s="17" t="s">
        <v>30</v>
      </c>
      <c r="B23" s="19" t="s">
        <v>18</v>
      </c>
      <c r="C23" s="42">
        <v>456.9</v>
      </c>
      <c r="D23" s="3">
        <v>457.5</v>
      </c>
      <c r="E23" s="4">
        <v>452.1</v>
      </c>
      <c r="F23" s="10"/>
      <c r="G23" s="10"/>
      <c r="H23" s="37">
        <v>446.1</v>
      </c>
      <c r="I23" s="37">
        <v>443</v>
      </c>
      <c r="J23" s="37">
        <v>441.3</v>
      </c>
      <c r="K23" s="37">
        <v>442.5</v>
      </c>
      <c r="L23" s="14">
        <v>439.5</v>
      </c>
      <c r="M23" s="14">
        <v>440.4</v>
      </c>
      <c r="N23" s="38">
        <v>437.7</v>
      </c>
      <c r="O23" s="14">
        <v>438.8</v>
      </c>
      <c r="P23" s="7"/>
    </row>
    <row r="24" spans="1:16" ht="37.5" customHeight="1">
      <c r="A24" s="17" t="s">
        <v>31</v>
      </c>
      <c r="B24" s="24" t="s">
        <v>32</v>
      </c>
      <c r="C24" s="40">
        <f>C26/C23*100</f>
        <v>4.902604508645218</v>
      </c>
      <c r="D24" s="4">
        <f>D26/D23*100</f>
        <v>4.415300546448087</v>
      </c>
      <c r="E24" s="4">
        <v>4.2</v>
      </c>
      <c r="F24" s="6" t="e">
        <f>F26/F23*100</f>
        <v>#DIV/0!</v>
      </c>
      <c r="G24" s="6"/>
      <c r="H24" s="37">
        <v>4.2</v>
      </c>
      <c r="I24" s="37">
        <f>I26/I23*100</f>
        <v>4.288939051918736</v>
      </c>
      <c r="J24" s="37">
        <f aca="true" t="shared" si="10" ref="J24:O24">J26/J23*100</f>
        <v>4.305461137548153</v>
      </c>
      <c r="K24" s="37">
        <f t="shared" si="10"/>
        <v>4.1807909604519775</v>
      </c>
      <c r="L24" s="37">
        <f t="shared" si="10"/>
        <v>4.2093287827076225</v>
      </c>
      <c r="M24" s="37">
        <f t="shared" si="10"/>
        <v>4.087193460490464</v>
      </c>
      <c r="N24" s="37">
        <f t="shared" si="10"/>
        <v>4.112405757368061</v>
      </c>
      <c r="O24" s="37">
        <f t="shared" si="10"/>
        <v>4.033728350045578</v>
      </c>
      <c r="P24" s="7"/>
    </row>
    <row r="25" spans="1:16" ht="37.5" customHeight="1" hidden="1">
      <c r="A25" s="25" t="s">
        <v>33</v>
      </c>
      <c r="B25" s="24" t="s">
        <v>32</v>
      </c>
      <c r="C25" s="4"/>
      <c r="D25" s="6"/>
      <c r="E25" s="4"/>
      <c r="F25" s="10"/>
      <c r="G25" s="10"/>
      <c r="H25" s="6"/>
      <c r="I25" s="6"/>
      <c r="J25" s="6"/>
      <c r="K25" s="6"/>
      <c r="L25" s="6"/>
      <c r="M25" s="6"/>
      <c r="N25" s="30"/>
      <c r="O25" s="6"/>
      <c r="P25" s="7"/>
    </row>
    <row r="26" spans="1:16" ht="41.25" customHeight="1">
      <c r="A26" s="17" t="s">
        <v>34</v>
      </c>
      <c r="B26" s="19" t="s">
        <v>18</v>
      </c>
      <c r="C26" s="40">
        <v>22.4</v>
      </c>
      <c r="D26" s="4">
        <v>20.2</v>
      </c>
      <c r="E26" s="4">
        <v>19</v>
      </c>
      <c r="F26" s="10"/>
      <c r="G26" s="10"/>
      <c r="H26" s="37">
        <v>18.9</v>
      </c>
      <c r="I26" s="37">
        <v>19</v>
      </c>
      <c r="J26" s="37">
        <v>19</v>
      </c>
      <c r="K26" s="37">
        <v>18.5</v>
      </c>
      <c r="L26" s="37">
        <v>18.5</v>
      </c>
      <c r="M26" s="37">
        <v>18</v>
      </c>
      <c r="N26" s="38">
        <v>18</v>
      </c>
      <c r="O26" s="37">
        <v>17.7</v>
      </c>
      <c r="P26" s="7"/>
    </row>
    <row r="27" spans="1:16" ht="51.75" customHeight="1" hidden="1">
      <c r="A27" s="25" t="s">
        <v>35</v>
      </c>
      <c r="B27" s="26" t="s">
        <v>15</v>
      </c>
      <c r="C27" s="27"/>
      <c r="D27" s="16"/>
      <c r="E27" s="4"/>
      <c r="F27" s="15"/>
      <c r="G27" s="15"/>
      <c r="H27" s="16"/>
      <c r="I27" s="16"/>
      <c r="J27" s="16"/>
      <c r="K27" s="16"/>
      <c r="L27" s="16"/>
      <c r="M27" s="16"/>
      <c r="N27" s="31"/>
      <c r="O27" s="16"/>
      <c r="P27" s="7"/>
    </row>
    <row r="28" spans="1:16" ht="49.5" customHeight="1" hidden="1">
      <c r="A28" s="25" t="s">
        <v>36</v>
      </c>
      <c r="B28" s="26" t="s">
        <v>37</v>
      </c>
      <c r="C28" s="4"/>
      <c r="D28" s="6"/>
      <c r="E28" s="4"/>
      <c r="F28" s="9"/>
      <c r="G28" s="9"/>
      <c r="H28" s="6"/>
      <c r="I28" s="6"/>
      <c r="J28" s="6"/>
      <c r="K28" s="6"/>
      <c r="L28" s="6"/>
      <c r="M28" s="6"/>
      <c r="N28" s="30"/>
      <c r="O28" s="6"/>
      <c r="P28" s="7"/>
    </row>
    <row r="29" spans="1:16" s="1" customFormat="1" ht="43.5" customHeight="1" hidden="1">
      <c r="A29" s="17" t="s">
        <v>38</v>
      </c>
      <c r="B29" s="26" t="s">
        <v>39</v>
      </c>
      <c r="C29" s="54">
        <v>5492</v>
      </c>
      <c r="D29" s="54">
        <v>6183</v>
      </c>
      <c r="E29" s="54">
        <v>6730</v>
      </c>
      <c r="F29" s="55"/>
      <c r="G29" s="55"/>
      <c r="H29" s="45">
        <v>8149</v>
      </c>
      <c r="I29" s="45">
        <v>8744</v>
      </c>
      <c r="J29" s="45">
        <v>9251</v>
      </c>
      <c r="K29" s="45">
        <v>9225</v>
      </c>
      <c r="L29" s="45">
        <v>9759</v>
      </c>
      <c r="M29" s="45">
        <v>9659</v>
      </c>
      <c r="N29" s="56">
        <v>10061</v>
      </c>
      <c r="O29" s="45">
        <v>9958</v>
      </c>
      <c r="P29" s="5"/>
    </row>
    <row r="30" spans="1:16" s="1" customFormat="1" ht="43.5" customHeight="1" hidden="1">
      <c r="A30" s="17" t="s">
        <v>44</v>
      </c>
      <c r="B30" s="26" t="s">
        <v>46</v>
      </c>
      <c r="C30" s="54">
        <v>8.3</v>
      </c>
      <c r="D30" s="54">
        <v>9.8</v>
      </c>
      <c r="E30" s="32">
        <f>D30*369.1/100</f>
        <v>36.171800000000005</v>
      </c>
      <c r="F30" s="55"/>
      <c r="G30" s="55"/>
      <c r="H30" s="45">
        <v>12.9</v>
      </c>
      <c r="I30" s="45">
        <v>10.26</v>
      </c>
      <c r="J30" s="45">
        <v>10.29</v>
      </c>
      <c r="K30" s="45">
        <v>10.33</v>
      </c>
      <c r="L30" s="45">
        <v>10.33</v>
      </c>
      <c r="M30" s="45">
        <v>10.39</v>
      </c>
      <c r="N30" s="45">
        <v>10.39</v>
      </c>
      <c r="O30" s="45">
        <v>10.42</v>
      </c>
      <c r="P30" s="5"/>
    </row>
    <row r="31" spans="1:16" s="1" customFormat="1" ht="43.5" customHeight="1" hidden="1">
      <c r="A31" s="17" t="s">
        <v>45</v>
      </c>
      <c r="B31" s="26" t="s">
        <v>46</v>
      </c>
      <c r="C31" s="54">
        <v>11.5</v>
      </c>
      <c r="D31" s="54">
        <v>12.4</v>
      </c>
      <c r="E31" s="32">
        <f>D31*369.1/100</f>
        <v>45.7684</v>
      </c>
      <c r="F31" s="55"/>
      <c r="G31" s="55"/>
      <c r="H31" s="45">
        <v>12.6</v>
      </c>
      <c r="I31" s="45">
        <v>9.66</v>
      </c>
      <c r="J31" s="45">
        <v>10.29</v>
      </c>
      <c r="K31" s="45">
        <v>9.4</v>
      </c>
      <c r="L31" s="45">
        <v>9.4</v>
      </c>
      <c r="M31" s="45">
        <v>9.3</v>
      </c>
      <c r="N31" s="45">
        <v>9.3</v>
      </c>
      <c r="O31" s="45">
        <v>9.2</v>
      </c>
      <c r="P31" s="5"/>
    </row>
    <row r="32" spans="1:16" s="1" customFormat="1" ht="43.5" customHeight="1" hidden="1">
      <c r="A32" s="17" t="s">
        <v>43</v>
      </c>
      <c r="B32" s="28" t="s">
        <v>47</v>
      </c>
      <c r="C32" s="54">
        <v>-38.24</v>
      </c>
      <c r="D32" s="54">
        <v>-31.53</v>
      </c>
      <c r="E32" s="32">
        <f>D32*369.1/100</f>
        <v>-116.37723000000001</v>
      </c>
      <c r="F32" s="55"/>
      <c r="G32" s="55"/>
      <c r="H32" s="45"/>
      <c r="I32" s="45"/>
      <c r="J32" s="45"/>
      <c r="K32" s="45"/>
      <c r="L32" s="45"/>
      <c r="M32" s="45"/>
      <c r="N32" s="56"/>
      <c r="O32" s="45"/>
      <c r="P32" s="5"/>
    </row>
    <row r="33" spans="1:16" s="1" customFormat="1" ht="43.5" customHeight="1" hidden="1">
      <c r="A33" s="17" t="s">
        <v>48</v>
      </c>
      <c r="B33" s="28" t="s">
        <v>11</v>
      </c>
      <c r="C33" s="54">
        <v>249.3</v>
      </c>
      <c r="D33" s="54">
        <v>244.3</v>
      </c>
      <c r="E33" s="32">
        <f>D33*369.1/100</f>
        <v>901.7113</v>
      </c>
      <c r="F33" s="55"/>
      <c r="G33" s="55"/>
      <c r="H33" s="45"/>
      <c r="I33" s="45"/>
      <c r="J33" s="45"/>
      <c r="K33" s="45"/>
      <c r="L33" s="45"/>
      <c r="M33" s="45"/>
      <c r="N33" s="56"/>
      <c r="O33" s="45"/>
      <c r="P33" s="5"/>
    </row>
    <row r="34" spans="1:16" s="1" customFormat="1" ht="43.5" customHeight="1" hidden="1">
      <c r="A34" s="17" t="s">
        <v>49</v>
      </c>
      <c r="B34" s="28" t="s">
        <v>32</v>
      </c>
      <c r="C34" s="54">
        <v>27.9</v>
      </c>
      <c r="D34" s="54">
        <v>31.1</v>
      </c>
      <c r="E34" s="32">
        <f>D34*369.1/100</f>
        <v>114.79010000000002</v>
      </c>
      <c r="F34" s="55"/>
      <c r="G34" s="55"/>
      <c r="H34" s="45"/>
      <c r="I34" s="45"/>
      <c r="J34" s="45"/>
      <c r="K34" s="45"/>
      <c r="L34" s="45"/>
      <c r="M34" s="45"/>
      <c r="N34" s="56"/>
      <c r="O34" s="45"/>
      <c r="P34" s="5"/>
    </row>
    <row r="35" spans="1:16" s="29" customFormat="1" ht="49.5" hidden="1">
      <c r="A35" s="22" t="s">
        <v>40</v>
      </c>
      <c r="B35" s="43" t="s">
        <v>32</v>
      </c>
      <c r="C35" s="46">
        <v>18</v>
      </c>
      <c r="D35" s="46">
        <v>18.2</v>
      </c>
      <c r="E35" s="32">
        <v>17.2</v>
      </c>
      <c r="F35" s="47"/>
      <c r="G35" s="47"/>
      <c r="H35" s="44">
        <v>17.2</v>
      </c>
      <c r="I35" s="44">
        <v>17.8</v>
      </c>
      <c r="J35" s="44">
        <v>17.5</v>
      </c>
      <c r="K35" s="44">
        <v>17.5</v>
      </c>
      <c r="L35" s="44">
        <v>17.2</v>
      </c>
      <c r="M35" s="52">
        <v>17.2</v>
      </c>
      <c r="N35" s="44">
        <v>16.8</v>
      </c>
      <c r="O35" s="44">
        <v>16.8</v>
      </c>
      <c r="P35" s="12"/>
    </row>
  </sheetData>
  <sheetProtection selectLockedCells="1" selectUnlockedCells="1"/>
  <mergeCells count="14">
    <mergeCell ref="L3:M3"/>
    <mergeCell ref="N3:O3"/>
    <mergeCell ref="C3:C4"/>
    <mergeCell ref="D3:D4"/>
    <mergeCell ref="A1:O1"/>
    <mergeCell ref="A2:A4"/>
    <mergeCell ref="B2:B4"/>
    <mergeCell ref="E2:H2"/>
    <mergeCell ref="J2:O2"/>
    <mergeCell ref="E3:E4"/>
    <mergeCell ref="C2:D2"/>
    <mergeCell ref="H3:H4"/>
    <mergeCell ref="I3:I4"/>
    <mergeCell ref="J3:K3"/>
  </mergeCells>
  <printOptions/>
  <pageMargins left="0.1968503937007874" right="0.1968503937007874" top="0.5905511811023623" bottom="0.1968503937007874" header="0.5118110236220472" footer="0.5118110236220472"/>
  <pageSetup fitToHeight="0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22" sqref="G22"/>
    </sheetView>
  </sheetViews>
  <sheetFormatPr defaultColWidth="9.00390625" defaultRowHeight="12.75"/>
  <sheetData>
    <row r="1" spans="1:9" ht="16.5">
      <c r="A1" s="64" t="s">
        <v>41</v>
      </c>
      <c r="B1" s="61" t="s">
        <v>51</v>
      </c>
      <c r="C1" s="61" t="s">
        <v>52</v>
      </c>
      <c r="D1" s="61" t="s">
        <v>7</v>
      </c>
      <c r="E1" s="61"/>
      <c r="F1" s="61" t="s">
        <v>42</v>
      </c>
      <c r="G1" s="61"/>
      <c r="H1" s="61" t="s">
        <v>53</v>
      </c>
      <c r="I1" s="61"/>
    </row>
    <row r="2" spans="1:9" ht="33">
      <c r="A2" s="64"/>
      <c r="B2" s="61"/>
      <c r="C2" s="61"/>
      <c r="D2" s="3" t="s">
        <v>8</v>
      </c>
      <c r="E2" s="3" t="s">
        <v>9</v>
      </c>
      <c r="F2" s="3" t="s">
        <v>8</v>
      </c>
      <c r="G2" s="3" t="s">
        <v>9</v>
      </c>
      <c r="H2" s="3" t="s">
        <v>8</v>
      </c>
      <c r="I2" s="3" t="s">
        <v>9</v>
      </c>
    </row>
    <row r="3" spans="1:9" ht="16.5">
      <c r="A3" s="49">
        <v>452.1</v>
      </c>
      <c r="B3" s="44">
        <v>446.1</v>
      </c>
      <c r="C3" s="44">
        <v>443</v>
      </c>
      <c r="D3" s="44">
        <v>441.3</v>
      </c>
      <c r="E3" s="44">
        <v>442.5</v>
      </c>
      <c r="F3" s="45">
        <v>439.5</v>
      </c>
      <c r="G3" s="45">
        <v>440.4</v>
      </c>
      <c r="H3" s="52">
        <v>437.7</v>
      </c>
      <c r="I3" s="45">
        <v>438.8</v>
      </c>
    </row>
    <row r="4" spans="1:9" ht="16.5">
      <c r="A4" s="49">
        <v>4.2</v>
      </c>
      <c r="B4" s="44">
        <v>4.2</v>
      </c>
      <c r="C4" s="44">
        <v>4.3</v>
      </c>
      <c r="D4" s="44">
        <f aca="true" t="shared" si="0" ref="D4:I4">D5/D3*100</f>
        <v>4.305461137548153</v>
      </c>
      <c r="E4" s="44">
        <f t="shared" si="0"/>
        <v>4.1807909604519775</v>
      </c>
      <c r="F4" s="44">
        <f t="shared" si="0"/>
        <v>4.2093287827076225</v>
      </c>
      <c r="G4" s="44">
        <f t="shared" si="0"/>
        <v>4.087193460490464</v>
      </c>
      <c r="H4" s="44">
        <f t="shared" si="0"/>
        <v>4.112405757368061</v>
      </c>
      <c r="I4" s="44">
        <f t="shared" si="0"/>
        <v>4.033728350045578</v>
      </c>
    </row>
    <row r="5" spans="1:9" ht="16.5">
      <c r="A5" s="49">
        <v>19</v>
      </c>
      <c r="B5" s="44">
        <v>18.9</v>
      </c>
      <c r="C5" s="44">
        <v>19</v>
      </c>
      <c r="D5" s="44">
        <v>19</v>
      </c>
      <c r="E5" s="44">
        <v>18.5</v>
      </c>
      <c r="F5" s="44">
        <v>18.5</v>
      </c>
      <c r="G5" s="44">
        <v>18</v>
      </c>
      <c r="H5" s="52">
        <v>18</v>
      </c>
      <c r="I5" s="44">
        <v>17.7</v>
      </c>
    </row>
  </sheetData>
  <sheetProtection selectLockedCells="1" selectUnlockedCells="1"/>
  <mergeCells count="6">
    <mergeCell ref="F1:G1"/>
    <mergeCell ref="H1:I1"/>
    <mergeCell ref="A1:A2"/>
    <mergeCell ref="B1:B2"/>
    <mergeCell ref="C1:C2"/>
    <mergeCell ref="D1:E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Шачинова Анастасия Анатольевна</dc:creator>
  <cp:keywords/>
  <dc:description/>
  <cp:lastModifiedBy>nad</cp:lastModifiedBy>
  <cp:lastPrinted>2016-06-02T12:45:38Z</cp:lastPrinted>
  <dcterms:created xsi:type="dcterms:W3CDTF">2014-07-17T13:34:15Z</dcterms:created>
  <dcterms:modified xsi:type="dcterms:W3CDTF">2016-06-02T12:45:53Z</dcterms:modified>
  <cp:category/>
  <cp:version/>
  <cp:contentType/>
  <cp:contentStatus/>
</cp:coreProperties>
</file>